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O:\Patient Compensation Fund\ADMINISTRATION\2025 Rates\"/>
    </mc:Choice>
  </mc:AlternateContent>
  <xr:revisionPtr revIDLastSave="0" documentId="13_ncr:1_{A6A646C9-0ED2-4638-8CD0-696A590A7786}" xr6:coauthVersionLast="47" xr6:coauthVersionMax="47" xr10:uidLastSave="{00000000-0000-0000-0000-000000000000}"/>
  <bookViews>
    <workbookView xWindow="-120" yWindow="-120" windowWidth="29040" windowHeight="15840" firstSheet="2" activeTab="2" xr2:uid="{00000000-000D-0000-FFFF-FFFF00000000}"/>
  </bookViews>
  <sheets>
    <sheet name="DISCLAIMER" sheetId="6" state="hidden" r:id="rId1"/>
    <sheet name="Instructions" sheetId="7" state="hidden" r:id="rId2"/>
    <sheet name="2025 Rating" sheetId="1" r:id="rId3"/>
    <sheet name="Increase Calc." sheetId="8" r:id="rId4"/>
  </sheets>
  <definedNames>
    <definedName name="_xlnm.Print_Area" localSheetId="2">'2025 Rating'!$A$1:$I$34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3" i="1"/>
  <c r="E14" i="1"/>
  <c r="E15" i="1"/>
  <c r="E16" i="1"/>
  <c r="E17" i="1"/>
  <c r="E18" i="1"/>
  <c r="E19" i="1"/>
  <c r="E20" i="1"/>
  <c r="E21" i="1"/>
  <c r="E22" i="1"/>
  <c r="E23" i="1"/>
  <c r="E24" i="1"/>
  <c r="I24" i="1" s="1"/>
  <c r="E25" i="1"/>
  <c r="E26" i="1"/>
  <c r="E27" i="1"/>
  <c r="E28" i="1"/>
  <c r="E29" i="1"/>
  <c r="E11" i="1"/>
  <c r="L4" i="8"/>
  <c r="K4" i="8"/>
  <c r="H5" i="8"/>
  <c r="H6" i="8"/>
  <c r="H7" i="8"/>
  <c r="H8" i="8"/>
  <c r="H9" i="8"/>
  <c r="H10" i="8"/>
  <c r="H11" i="8"/>
  <c r="H12" i="8"/>
  <c r="H13" i="8"/>
  <c r="H14" i="8"/>
  <c r="H15" i="8"/>
  <c r="H16" i="8"/>
  <c r="H17" i="8"/>
  <c r="H18" i="8"/>
  <c r="H19" i="8"/>
  <c r="H20" i="8"/>
  <c r="H21" i="8"/>
  <c r="H22" i="8"/>
  <c r="H4" i="8"/>
  <c r="G5" i="8"/>
  <c r="G6" i="8"/>
  <c r="G7" i="8"/>
  <c r="G8" i="8"/>
  <c r="G9" i="8"/>
  <c r="G10" i="8"/>
  <c r="G13" i="8"/>
  <c r="G16" i="8"/>
  <c r="G17" i="8"/>
  <c r="G20" i="8"/>
  <c r="G21" i="8"/>
  <c r="G22" i="8"/>
  <c r="G4" i="8"/>
  <c r="F5" i="8"/>
  <c r="F6" i="8"/>
  <c r="F7" i="8"/>
  <c r="F8" i="8"/>
  <c r="F9" i="8"/>
  <c r="F10" i="8"/>
  <c r="F13" i="8"/>
  <c r="F16" i="8"/>
  <c r="I23" i="1" s="1"/>
  <c r="F17" i="8"/>
  <c r="F20" i="8"/>
  <c r="F21" i="8"/>
  <c r="I28" i="1" s="1"/>
  <c r="F22" i="8"/>
  <c r="F4" i="8"/>
  <c r="I29" i="1"/>
  <c r="I27" i="1" l="1"/>
  <c r="I20" i="1"/>
  <c r="I17" i="1"/>
  <c r="I16" i="1"/>
  <c r="I15" i="1"/>
  <c r="I14" i="1"/>
  <c r="I13" i="1"/>
  <c r="I12" i="1"/>
  <c r="I11" i="1"/>
  <c r="I32" i="1" l="1"/>
</calcChain>
</file>

<file path=xl/sharedStrings.xml><?xml version="1.0" encoding="utf-8"?>
<sst xmlns="http://schemas.openxmlformats.org/spreadsheetml/2006/main" count="95" uniqueCount="58">
  <si>
    <t>New Mexico Patient's Compensation Fund</t>
  </si>
  <si>
    <t>Exposure Type</t>
  </si>
  <si>
    <t>Exposure Basis</t>
  </si>
  <si>
    <t>PCF Rate</t>
  </si>
  <si>
    <t>Acute Care Bed</t>
  </si>
  <si>
    <t>Per bed</t>
  </si>
  <si>
    <t>Psychiatric Care Bed</t>
  </si>
  <si>
    <t>Extended Care Bed</t>
  </si>
  <si>
    <t>Skilled Nursing Care Bed</t>
  </si>
  <si>
    <t>Personal Care Bed</t>
  </si>
  <si>
    <t>Physical Rehab Bed</t>
  </si>
  <si>
    <t>Chemical Dependency Rehab Bed</t>
  </si>
  <si>
    <t>Births</t>
  </si>
  <si>
    <t>Per birth</t>
  </si>
  <si>
    <t>Inpatient Surgeries</t>
  </si>
  <si>
    <t>Per 100 surgeries</t>
  </si>
  <si>
    <t>Outpatient Surgeries</t>
  </si>
  <si>
    <t>ER visits</t>
  </si>
  <si>
    <t>Per 100 visits</t>
  </si>
  <si>
    <t>Other Outpatient visits</t>
  </si>
  <si>
    <t>Home Healthcare</t>
  </si>
  <si>
    <t># of Births</t>
  </si>
  <si>
    <t>Manual</t>
  </si>
  <si>
    <t>Surcharge</t>
  </si>
  <si>
    <t>Add Hospital/Facility Name Here</t>
  </si>
  <si>
    <t>Add PCF # Here</t>
  </si>
  <si>
    <t># of Surgeries</t>
  </si>
  <si>
    <t># of Visits</t>
  </si>
  <si>
    <t>The following inputs are required for this model</t>
  </si>
  <si>
    <t xml:space="preserve">Projected exposures for the period being rated.  These exposures include number of beds by type (acute care, psychiatric care, extended care, skilled nursing care, personal care, physical rehab, and chemical dependency), number of surgeries (inpatient and outpatient), </t>
  </si>
  <si>
    <t>number of births, and number of visits by type (ER, other outpatient visits, and home health).  See the Manual Rating tab.</t>
  </si>
  <si>
    <t>Total number of Reported Claims in the New Mexico Patient's Compensation Fund over the ten years shown</t>
  </si>
  <si>
    <t>Exposures by type for the five years of the experience period shown on the Experience Rating tab</t>
  </si>
  <si>
    <t>Inputs</t>
  </si>
  <si>
    <t>Introduction</t>
  </si>
  <si>
    <t>This version of the model is intended for the internal use of the New Mexico Office of the Superintendent of Insurance (OSI).</t>
  </si>
  <si>
    <t>Pinnacle Actuarial Resources, Inc. (Pinnacle) developed this New Mexico Patient's Compensation Fund rating spreadsheet.</t>
  </si>
  <si>
    <t xml:space="preserve">The possessor of this spreadsheet should be aware that this model does not represent the full scope of Pinnacle's work product, nor is it intended for external use of any kind. </t>
  </si>
  <si>
    <t>Modifications to the data inputs and/or formulae in this spreadsheet may cause it to produce results inconsistent with Pinnacle’s analysis.</t>
  </si>
  <si>
    <t>Disclaimer</t>
  </si>
  <si>
    <t>PLEASE READ BEFORE PROCEEDING</t>
  </si>
  <si>
    <t xml:space="preserve">Pinnacle’s New Mexico Patient Compensation spreadsheet contains preloaded parameters which may or may not be appropriate in the future. </t>
  </si>
  <si>
    <t>The user should review all parameters before using to ensure the appropriate application of the model and its results.</t>
  </si>
  <si>
    <t>Pinnacle and any of its representatives are not responsible for how the model is installed and/or used by the user.</t>
  </si>
  <si>
    <t>We are also not responsible for any results and outputs developed and the way these are interpreted.</t>
  </si>
  <si>
    <t xml:space="preserve">This software is provided as is, without warranty of any kind, either expressed or implied.  This includes, but is not limited to, implied warranties of merchantability and fitness for a particular purpose.  </t>
  </si>
  <si>
    <t xml:space="preserve">You bear the entire risk regarding the performance and quality of this program.  Should the software prove defective, you assume the entire cost of all servicing and necessary corrections. </t>
  </si>
  <si>
    <t>Facility's actual number of claims with incurred indemnity in excess of $200,000 for the five Accident Years</t>
  </si>
  <si>
    <t>Total Surcharge:</t>
  </si>
  <si>
    <t># of Occupied Beds</t>
  </si>
  <si>
    <t>PCF Rate 2022</t>
  </si>
  <si>
    <t>PCF Rate 2023</t>
  </si>
  <si>
    <t>The PCF Rate above reflects the 2023 surcharge increase of 15.8% and a 19.8% deficit reduction assessment.</t>
  </si>
  <si>
    <t>The PCF Rate above reflects the 2024 surcharge increase of 11.8% and a 46% deficit reduction assessment.</t>
  </si>
  <si>
    <t>PCF Rate 2024</t>
  </si>
  <si>
    <t>Rating Spreadsheet 2025</t>
  </si>
  <si>
    <t>Hospitals &amp; Hospital-Owned Facilities</t>
  </si>
  <si>
    <t>PCF Rate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</si>
</sst>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i/>
      <sz val="12"/>
      <color theme="1"/>
      <name val="Calibri"/>
      <family val="2"/>
      <scheme val="minor"/>
    </font>
    <font>
      <b/>
      <sz val="16"/>
      <color rgb="FFFF0000"/>
      <name val="Calibri"/>
      <family val="2"/>
      <scheme val="minor"/>
    </font>
    <font>
      <i/>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28">
    <xf numFmtId="0" fontId="0" fillId="0" borderId="0" xfId="0"/>
    <xf numFmtId="0" fontId="4" fillId="2" borderId="0" xfId="2" quotePrefix="1" applyFont="1" applyFill="1" applyAlignment="1">
      <alignment horizontal="left"/>
    </xf>
    <xf numFmtId="0" fontId="0" fillId="2" borderId="0" xfId="0" applyFill="1"/>
    <xf numFmtId="0" fontId="5" fillId="2" borderId="0" xfId="0" applyFont="1" applyFill="1"/>
    <xf numFmtId="0" fontId="2" fillId="2" borderId="0" xfId="0" applyFont="1" applyFill="1"/>
    <xf numFmtId="0" fontId="0" fillId="2" borderId="0" xfId="0" applyFill="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6" fillId="2" borderId="0" xfId="0" applyFont="1" applyFill="1" applyAlignment="1">
      <alignment horizontal="center"/>
    </xf>
    <xf numFmtId="0" fontId="6" fillId="2" borderId="0" xfId="0" applyFont="1" applyFill="1"/>
    <xf numFmtId="164" fontId="0" fillId="2" borderId="0" xfId="1" applyNumberFormat="1" applyFont="1" applyFill="1" applyAlignment="1">
      <alignment horizontal="right"/>
    </xf>
    <xf numFmtId="165" fontId="0" fillId="2" borderId="0" xfId="0" applyNumberFormat="1" applyFill="1"/>
    <xf numFmtId="164" fontId="0" fillId="2" borderId="0" xfId="1" applyNumberFormat="1" applyFont="1" applyFill="1"/>
    <xf numFmtId="165" fontId="0" fillId="2" borderId="0" xfId="0" applyNumberFormat="1" applyFill="1" applyAlignment="1">
      <alignment horizontal="right"/>
    </xf>
    <xf numFmtId="164" fontId="0" fillId="2" borderId="0" xfId="0" applyNumberFormat="1" applyFill="1"/>
    <xf numFmtId="0" fontId="2" fillId="2" borderId="0" xfId="0" applyFont="1" applyFill="1" applyAlignment="1">
      <alignment horizontal="center"/>
    </xf>
    <xf numFmtId="0" fontId="7" fillId="2" borderId="0" xfId="0" applyFont="1" applyFill="1" applyAlignment="1">
      <alignment horizontal="center"/>
    </xf>
    <xf numFmtId="0" fontId="2" fillId="2" borderId="0" xfId="0" applyFont="1" applyFill="1" applyAlignment="1">
      <alignment horizontal="right"/>
    </xf>
    <xf numFmtId="164" fontId="0" fillId="2" borderId="2" xfId="1" applyNumberFormat="1" applyFont="1" applyFill="1" applyBorder="1" applyAlignment="1" applyProtection="1">
      <alignment horizontal="right"/>
      <protection locked="0"/>
    </xf>
    <xf numFmtId="0" fontId="4" fillId="2" borderId="0" xfId="2" quotePrefix="1" applyFont="1" applyFill="1" applyAlignment="1">
      <alignment horizontal="right"/>
    </xf>
    <xf numFmtId="0" fontId="8" fillId="2" borderId="0" xfId="1" applyNumberFormat="1" applyFont="1" applyFill="1" applyBorder="1" applyAlignment="1" applyProtection="1">
      <alignment horizontal="left"/>
      <protection locked="0"/>
    </xf>
    <xf numFmtId="0" fontId="9" fillId="0" borderId="0" xfId="0" applyFont="1"/>
    <xf numFmtId="0" fontId="10" fillId="0" borderId="0" xfId="0" applyFont="1"/>
    <xf numFmtId="0" fontId="11" fillId="0" borderId="0" xfId="0" applyFont="1"/>
    <xf numFmtId="0" fontId="12" fillId="0" borderId="0" xfId="0" applyFont="1"/>
    <xf numFmtId="164" fontId="0" fillId="0" borderId="0" xfId="0" applyNumberFormat="1"/>
    <xf numFmtId="43" fontId="0" fillId="0" borderId="0" xfId="0" applyNumberFormat="1"/>
    <xf numFmtId="43" fontId="13" fillId="0" borderId="0" xfId="0" applyNumberFormat="1" applyFont="1"/>
  </cellXfs>
  <cellStyles count="4">
    <cellStyle name="Comma" xfId="1" builtinId="3"/>
    <cellStyle name="Normal" xfId="0" builtinId="0"/>
    <cellStyle name="Normal 8" xfId="3" xr:uid="{00000000-0005-0000-0000-000002000000}"/>
    <cellStyle name="Normal 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zoomScaleNormal="100" workbookViewId="0">
      <selection activeCell="N11" sqref="N11"/>
    </sheetView>
  </sheetViews>
  <sheetFormatPr defaultRowHeight="15" x14ac:dyDescent="0.25"/>
  <sheetData>
    <row r="2" spans="1:2" ht="21" x14ac:dyDescent="0.35">
      <c r="A2" s="23" t="s">
        <v>40</v>
      </c>
      <c r="B2" s="23"/>
    </row>
    <row r="4" spans="1:2" ht="15.75" x14ac:dyDescent="0.25">
      <c r="A4" s="22" t="s">
        <v>34</v>
      </c>
    </row>
    <row r="5" spans="1:2" x14ac:dyDescent="0.25">
      <c r="A5" t="s">
        <v>36</v>
      </c>
    </row>
    <row r="6" spans="1:2" x14ac:dyDescent="0.25">
      <c r="A6" t="s">
        <v>35</v>
      </c>
    </row>
    <row r="8" spans="1:2" x14ac:dyDescent="0.25">
      <c r="A8" t="s">
        <v>37</v>
      </c>
    </row>
    <row r="9" spans="1:2" x14ac:dyDescent="0.25">
      <c r="A9" t="s">
        <v>38</v>
      </c>
    </row>
    <row r="13" spans="1:2" ht="15.75" x14ac:dyDescent="0.25">
      <c r="A13" s="22" t="s">
        <v>39</v>
      </c>
    </row>
    <row r="14" spans="1:2" x14ac:dyDescent="0.25">
      <c r="A14" t="s">
        <v>41</v>
      </c>
    </row>
    <row r="15" spans="1:2" x14ac:dyDescent="0.25">
      <c r="A15" t="s">
        <v>42</v>
      </c>
    </row>
    <row r="18" spans="1:1" x14ac:dyDescent="0.25">
      <c r="A18" s="24" t="s">
        <v>43</v>
      </c>
    </row>
    <row r="19" spans="1:1" x14ac:dyDescent="0.25">
      <c r="A19" s="24" t="s">
        <v>44</v>
      </c>
    </row>
    <row r="21" spans="1:1" x14ac:dyDescent="0.25">
      <c r="A21" s="24" t="s">
        <v>45</v>
      </c>
    </row>
    <row r="22" spans="1:1" x14ac:dyDescent="0.25">
      <c r="A22" s="24" t="s">
        <v>46</v>
      </c>
    </row>
    <row r="23" spans="1:1" x14ac:dyDescent="0.25">
      <c r="A23" s="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N11" sqref="N11"/>
    </sheetView>
  </sheetViews>
  <sheetFormatPr defaultRowHeight="15" x14ac:dyDescent="0.25"/>
  <sheetData>
    <row r="1" spans="1:2" x14ac:dyDescent="0.25">
      <c r="A1" s="21" t="s">
        <v>33</v>
      </c>
    </row>
    <row r="2" spans="1:2" x14ac:dyDescent="0.25">
      <c r="A2" t="s">
        <v>28</v>
      </c>
    </row>
    <row r="3" spans="1:2" x14ac:dyDescent="0.25">
      <c r="B3" t="s">
        <v>29</v>
      </c>
    </row>
    <row r="4" spans="1:2" x14ac:dyDescent="0.25">
      <c r="B4" t="s">
        <v>30</v>
      </c>
    </row>
    <row r="6" spans="1:2" x14ac:dyDescent="0.25">
      <c r="B6" t="s">
        <v>32</v>
      </c>
    </row>
    <row r="8" spans="1:2" x14ac:dyDescent="0.25">
      <c r="B8" t="s">
        <v>47</v>
      </c>
    </row>
    <row r="10" spans="1:2" x14ac:dyDescent="0.25">
      <c r="B10"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tabSelected="1" view="pageBreakPreview" topLeftCell="A9" zoomScale="85" zoomScaleNormal="85" zoomScaleSheetLayoutView="85" workbookViewId="0">
      <selection activeCell="G23" sqref="G23"/>
    </sheetView>
  </sheetViews>
  <sheetFormatPr defaultRowHeight="15" x14ac:dyDescent="0.25"/>
  <cols>
    <col min="1" max="1" width="32.5703125" customWidth="1"/>
    <col min="2" max="2" width="4.7109375" customWidth="1"/>
    <col min="3" max="3" width="18.7109375" hidden="1" customWidth="1"/>
    <col min="4" max="4" width="4.7109375" hidden="1" customWidth="1"/>
    <col min="5" max="5" width="11" customWidth="1"/>
    <col min="6" max="6" width="5.140625" customWidth="1"/>
    <col min="7" max="7" width="15.85546875" customWidth="1"/>
    <col min="8" max="8" width="4.7109375" customWidth="1"/>
    <col min="9" max="9" width="28.28515625" customWidth="1"/>
  </cols>
  <sheetData>
    <row r="1" spans="1:9" ht="21" x14ac:dyDescent="0.35">
      <c r="A1" s="1" t="s">
        <v>0</v>
      </c>
      <c r="B1" s="1"/>
      <c r="C1" s="2"/>
      <c r="D1" s="2"/>
      <c r="E1" s="2"/>
      <c r="F1" s="2"/>
      <c r="G1" s="2"/>
      <c r="H1" s="2"/>
      <c r="I1" s="19"/>
    </row>
    <row r="2" spans="1:9" ht="18.75" x14ac:dyDescent="0.3">
      <c r="A2" s="3" t="s">
        <v>55</v>
      </c>
      <c r="B2" s="3"/>
      <c r="C2" s="4"/>
      <c r="D2" s="4"/>
      <c r="E2" s="4"/>
      <c r="F2" s="4"/>
      <c r="G2" s="4"/>
      <c r="H2" s="2"/>
      <c r="I2" s="2"/>
    </row>
    <row r="3" spans="1:9" ht="18.75" x14ac:dyDescent="0.3">
      <c r="A3" s="3" t="s">
        <v>56</v>
      </c>
      <c r="B3" s="3"/>
      <c r="C3" s="4"/>
      <c r="D3" s="4"/>
      <c r="E3" s="4"/>
      <c r="F3" s="4"/>
      <c r="G3" s="4"/>
      <c r="H3" s="2"/>
      <c r="I3" s="2"/>
    </row>
    <row r="4" spans="1:9" x14ac:dyDescent="0.25">
      <c r="A4" s="20" t="s">
        <v>24</v>
      </c>
      <c r="B4" s="2"/>
      <c r="C4" s="2"/>
      <c r="D4" s="2"/>
      <c r="E4" s="2"/>
      <c r="F4" s="2"/>
      <c r="G4" s="2"/>
      <c r="H4" s="2"/>
      <c r="I4" s="2"/>
    </row>
    <row r="5" spans="1:9" x14ac:dyDescent="0.25">
      <c r="A5" s="20" t="s">
        <v>25</v>
      </c>
      <c r="B5" s="2"/>
      <c r="C5" s="2"/>
      <c r="D5" s="2"/>
      <c r="E5" s="2"/>
      <c r="F5" s="2"/>
      <c r="G5" s="2"/>
      <c r="H5" s="2"/>
      <c r="I5" s="2"/>
    </row>
    <row r="6" spans="1:9" x14ac:dyDescent="0.25">
      <c r="A6" s="2"/>
      <c r="B6" s="2"/>
      <c r="C6" s="2"/>
      <c r="D6" s="2"/>
      <c r="E6" s="2"/>
      <c r="F6" s="2"/>
      <c r="G6" s="2"/>
      <c r="H6" s="2"/>
      <c r="I6" s="2"/>
    </row>
    <row r="7" spans="1:9" x14ac:dyDescent="0.25">
      <c r="A7" s="2"/>
      <c r="B7" s="2"/>
      <c r="C7" s="2"/>
      <c r="D7" s="2"/>
      <c r="E7" s="5"/>
      <c r="F7" s="5"/>
      <c r="G7" s="15"/>
      <c r="H7" s="2"/>
      <c r="I7" s="5" t="s">
        <v>22</v>
      </c>
    </row>
    <row r="8" spans="1:9" x14ac:dyDescent="0.25">
      <c r="A8" s="6" t="s">
        <v>1</v>
      </c>
      <c r="B8" s="5"/>
      <c r="C8" s="7" t="s">
        <v>2</v>
      </c>
      <c r="D8" s="5"/>
      <c r="E8" s="7" t="s">
        <v>3</v>
      </c>
      <c r="F8" s="5"/>
      <c r="G8" s="15"/>
      <c r="H8" s="8"/>
      <c r="I8" s="7" t="s">
        <v>23</v>
      </c>
    </row>
    <row r="9" spans="1:9" x14ac:dyDescent="0.25">
      <c r="A9" s="9"/>
      <c r="B9" s="9"/>
      <c r="C9" s="9"/>
      <c r="D9" s="9"/>
      <c r="E9" s="8"/>
      <c r="F9" s="8"/>
      <c r="G9" s="8"/>
      <c r="H9" s="8"/>
      <c r="I9" s="8"/>
    </row>
    <row r="10" spans="1:9" x14ac:dyDescent="0.25">
      <c r="A10" s="9"/>
      <c r="B10" s="9"/>
      <c r="C10" s="9"/>
      <c r="D10" s="9"/>
      <c r="E10" s="8"/>
      <c r="F10" s="8"/>
      <c r="G10" s="16" t="s">
        <v>49</v>
      </c>
      <c r="H10" s="8"/>
      <c r="I10" s="8"/>
    </row>
    <row r="11" spans="1:9" x14ac:dyDescent="0.25">
      <c r="A11" s="2" t="s">
        <v>4</v>
      </c>
      <c r="B11" s="2"/>
      <c r="C11" s="2" t="s">
        <v>5</v>
      </c>
      <c r="D11" s="2"/>
      <c r="E11" s="10">
        <f>'Increase Calc.'!H4</f>
        <v>14572.395177478442</v>
      </c>
      <c r="F11" s="10"/>
      <c r="G11" s="18"/>
      <c r="H11" s="11"/>
      <c r="I11" s="12">
        <f>E11*G11</f>
        <v>0</v>
      </c>
    </row>
    <row r="12" spans="1:9" x14ac:dyDescent="0.25">
      <c r="A12" s="2" t="s">
        <v>6</v>
      </c>
      <c r="B12" s="2"/>
      <c r="C12" s="2" t="s">
        <v>5</v>
      </c>
      <c r="D12" s="2"/>
      <c r="E12" s="10">
        <f>'Increase Calc.'!H5</f>
        <v>14572.395177478442</v>
      </c>
      <c r="F12" s="10"/>
      <c r="G12" s="18"/>
      <c r="H12" s="11"/>
      <c r="I12" s="12">
        <f t="shared" ref="I12:I17" si="0">E12*G12</f>
        <v>0</v>
      </c>
    </row>
    <row r="13" spans="1:9" x14ac:dyDescent="0.25">
      <c r="A13" s="2" t="s">
        <v>7</v>
      </c>
      <c r="B13" s="2"/>
      <c r="C13" s="2" t="s">
        <v>5</v>
      </c>
      <c r="D13" s="2"/>
      <c r="E13" s="10">
        <f>'Increase Calc.'!H6</f>
        <v>1458.1214460418212</v>
      </c>
      <c r="F13" s="10"/>
      <c r="G13" s="18"/>
      <c r="H13" s="11"/>
      <c r="I13" s="12">
        <f t="shared" si="0"/>
        <v>0</v>
      </c>
    </row>
    <row r="14" spans="1:9" x14ac:dyDescent="0.25">
      <c r="A14" s="2" t="s">
        <v>8</v>
      </c>
      <c r="B14" s="2"/>
      <c r="C14" s="2" t="s">
        <v>5</v>
      </c>
      <c r="D14" s="2"/>
      <c r="E14" s="10">
        <f>'Increase Calc.'!H7</f>
        <v>5100.4853001664515</v>
      </c>
      <c r="F14" s="10"/>
      <c r="G14" s="18"/>
      <c r="H14" s="11"/>
      <c r="I14" s="12">
        <f t="shared" si="0"/>
        <v>0</v>
      </c>
    </row>
    <row r="15" spans="1:9" x14ac:dyDescent="0.25">
      <c r="A15" s="2" t="s">
        <v>9</v>
      </c>
      <c r="B15" s="2"/>
      <c r="C15" s="2" t="s">
        <v>5</v>
      </c>
      <c r="D15" s="2"/>
      <c r="E15" s="10">
        <f>'Increase Calc.'!H8</f>
        <v>2187.1821690627316</v>
      </c>
      <c r="F15" s="10"/>
      <c r="G15" s="18"/>
      <c r="H15" s="11"/>
      <c r="I15" s="12">
        <f t="shared" si="0"/>
        <v>0</v>
      </c>
    </row>
    <row r="16" spans="1:9" x14ac:dyDescent="0.25">
      <c r="A16" s="2" t="s">
        <v>10</v>
      </c>
      <c r="B16" s="2"/>
      <c r="C16" s="2" t="s">
        <v>5</v>
      </c>
      <c r="D16" s="2"/>
      <c r="E16" s="10">
        <f>'Increase Calc.'!H9</f>
        <v>7287.6674692291826</v>
      </c>
      <c r="F16" s="10"/>
      <c r="G16" s="18"/>
      <c r="H16" s="11"/>
      <c r="I16" s="12">
        <f t="shared" si="0"/>
        <v>0</v>
      </c>
    </row>
    <row r="17" spans="1:9" x14ac:dyDescent="0.25">
      <c r="A17" s="2" t="s">
        <v>11</v>
      </c>
      <c r="B17" s="2"/>
      <c r="C17" s="2" t="s">
        <v>5</v>
      </c>
      <c r="D17" s="2"/>
      <c r="E17" s="10">
        <f>'Increase Calc.'!H10</f>
        <v>3642.3638541246296</v>
      </c>
      <c r="F17" s="10"/>
      <c r="G17" s="18"/>
      <c r="H17" s="11"/>
      <c r="I17" s="12">
        <f t="shared" si="0"/>
        <v>0</v>
      </c>
    </row>
    <row r="18" spans="1:9" x14ac:dyDescent="0.25">
      <c r="A18" s="2"/>
      <c r="B18" s="2"/>
      <c r="C18" s="2"/>
      <c r="D18" s="2"/>
      <c r="E18" s="10">
        <f>'Increase Calc.'!H11</f>
        <v>0</v>
      </c>
      <c r="F18" s="10"/>
      <c r="G18" s="10"/>
      <c r="H18" s="11"/>
      <c r="I18" s="12"/>
    </row>
    <row r="19" spans="1:9" x14ac:dyDescent="0.25">
      <c r="A19" s="2"/>
      <c r="B19" s="2"/>
      <c r="C19" s="2"/>
      <c r="D19" s="2"/>
      <c r="E19" s="10">
        <f>'Increase Calc.'!H12</f>
        <v>0</v>
      </c>
      <c r="F19" s="13"/>
      <c r="G19" s="16" t="s">
        <v>21</v>
      </c>
      <c r="H19" s="2"/>
      <c r="I19" s="14"/>
    </row>
    <row r="20" spans="1:9" x14ac:dyDescent="0.25">
      <c r="A20" s="2" t="s">
        <v>12</v>
      </c>
      <c r="B20" s="2"/>
      <c r="C20" s="2" t="s">
        <v>13</v>
      </c>
      <c r="D20" s="2"/>
      <c r="E20" s="10">
        <f>'Increase Calc.'!H13</f>
        <v>729.06072302091059</v>
      </c>
      <c r="F20" s="10"/>
      <c r="G20" s="18"/>
      <c r="H20" s="11"/>
      <c r="I20" s="12">
        <f>E20*G20</f>
        <v>0</v>
      </c>
    </row>
    <row r="21" spans="1:9" x14ac:dyDescent="0.25">
      <c r="A21" s="2"/>
      <c r="B21" s="2"/>
      <c r="C21" s="2"/>
      <c r="D21" s="2"/>
      <c r="E21" s="10">
        <f>'Increase Calc.'!H14</f>
        <v>0</v>
      </c>
      <c r="F21" s="10"/>
      <c r="G21" s="10"/>
      <c r="H21" s="11"/>
      <c r="I21" s="12"/>
    </row>
    <row r="22" spans="1:9" x14ac:dyDescent="0.25">
      <c r="A22" s="2"/>
      <c r="B22" s="2"/>
      <c r="C22" s="2"/>
      <c r="D22" s="2"/>
      <c r="E22" s="10">
        <f>'Increase Calc.'!H15</f>
        <v>0</v>
      </c>
      <c r="F22" s="10"/>
      <c r="G22" s="16" t="s">
        <v>26</v>
      </c>
      <c r="H22" s="11"/>
      <c r="I22" s="12"/>
    </row>
    <row r="23" spans="1:9" x14ac:dyDescent="0.25">
      <c r="A23" s="2" t="s">
        <v>14</v>
      </c>
      <c r="B23" s="2"/>
      <c r="C23" s="2" t="s">
        <v>15</v>
      </c>
      <c r="D23" s="2"/>
      <c r="E23" s="10">
        <f>'Increase Calc.'!H16</f>
        <v>25502.426500832258</v>
      </c>
      <c r="F23" s="10"/>
      <c r="G23" s="18"/>
      <c r="H23" s="11"/>
      <c r="I23" s="12">
        <f>E23/100*G23</f>
        <v>0</v>
      </c>
    </row>
    <row r="24" spans="1:9" x14ac:dyDescent="0.25">
      <c r="A24" s="2" t="s">
        <v>16</v>
      </c>
      <c r="B24" s="2"/>
      <c r="C24" s="2" t="s">
        <v>15</v>
      </c>
      <c r="D24" s="2"/>
      <c r="E24" s="10">
        <f>'Increase Calc.'!H17</f>
        <v>2913.3031311037189</v>
      </c>
      <c r="F24" s="10"/>
      <c r="G24" s="18"/>
      <c r="H24" s="11"/>
      <c r="I24" s="12">
        <f>E24/100*G24</f>
        <v>0</v>
      </c>
    </row>
    <row r="25" spans="1:9" x14ac:dyDescent="0.25">
      <c r="A25" s="2"/>
      <c r="B25" s="2"/>
      <c r="C25" s="2"/>
      <c r="D25" s="2"/>
      <c r="E25" s="10">
        <f>'Increase Calc.'!H18</f>
        <v>0</v>
      </c>
      <c r="F25" s="10"/>
      <c r="G25" s="10"/>
      <c r="H25" s="11"/>
      <c r="I25" s="12"/>
    </row>
    <row r="26" spans="1:9" x14ac:dyDescent="0.25">
      <c r="A26" s="2"/>
      <c r="B26" s="2"/>
      <c r="C26" s="2"/>
      <c r="D26" s="2"/>
      <c r="E26" s="10">
        <f>'Increase Calc.'!H19</f>
        <v>0</v>
      </c>
      <c r="F26" s="10"/>
      <c r="G26" s="16" t="s">
        <v>27</v>
      </c>
      <c r="H26" s="11"/>
      <c r="I26" s="12"/>
    </row>
    <row r="27" spans="1:9" x14ac:dyDescent="0.25">
      <c r="A27" s="2" t="s">
        <v>17</v>
      </c>
      <c r="B27" s="2"/>
      <c r="C27" s="2" t="s">
        <v>18</v>
      </c>
      <c r="D27" s="2"/>
      <c r="E27" s="10">
        <f>'Increase Calc.'!H20</f>
        <v>2187.1821690627316</v>
      </c>
      <c r="F27" s="10"/>
      <c r="G27" s="18"/>
      <c r="H27" s="11"/>
      <c r="I27" s="12">
        <f t="shared" ref="I27:I29" si="1">E27/100*G27</f>
        <v>0</v>
      </c>
    </row>
    <row r="28" spans="1:9" x14ac:dyDescent="0.25">
      <c r="A28" s="2" t="s">
        <v>19</v>
      </c>
      <c r="B28" s="2"/>
      <c r="C28" s="2" t="s">
        <v>18</v>
      </c>
      <c r="D28" s="2"/>
      <c r="E28" s="10">
        <f>'Increase Calc.'!H21</f>
        <v>729.06072302091059</v>
      </c>
      <c r="F28" s="10"/>
      <c r="G28" s="18"/>
      <c r="H28" s="11"/>
      <c r="I28" s="12">
        <f t="shared" si="1"/>
        <v>0</v>
      </c>
    </row>
    <row r="29" spans="1:9" x14ac:dyDescent="0.25">
      <c r="A29" s="2" t="s">
        <v>20</v>
      </c>
      <c r="B29" s="2"/>
      <c r="C29" s="2" t="s">
        <v>18</v>
      </c>
      <c r="D29" s="2"/>
      <c r="E29" s="10">
        <f>'Increase Calc.'!H22</f>
        <v>729.06072302091059</v>
      </c>
      <c r="F29" s="10"/>
      <c r="G29" s="18"/>
      <c r="H29" s="11"/>
      <c r="I29" s="12">
        <f t="shared" si="1"/>
        <v>0</v>
      </c>
    </row>
    <row r="30" spans="1:9" x14ac:dyDescent="0.25">
      <c r="A30" s="2"/>
      <c r="B30" s="2"/>
      <c r="C30" s="2"/>
      <c r="D30" s="2"/>
      <c r="E30" s="2"/>
      <c r="F30" s="2"/>
      <c r="G30" s="2"/>
      <c r="H30" s="2"/>
      <c r="I30" s="14"/>
    </row>
    <row r="31" spans="1:9" x14ac:dyDescent="0.25">
      <c r="A31" s="2"/>
      <c r="B31" s="2"/>
      <c r="C31" s="2"/>
      <c r="D31" s="2"/>
      <c r="E31" s="2"/>
      <c r="F31" s="2"/>
      <c r="G31" s="2"/>
      <c r="H31" s="2"/>
      <c r="I31" s="14"/>
    </row>
    <row r="32" spans="1:9" x14ac:dyDescent="0.25">
      <c r="A32" s="2"/>
      <c r="B32" s="2"/>
      <c r="C32" s="2"/>
      <c r="D32" s="2"/>
      <c r="E32" s="2"/>
      <c r="F32" s="2"/>
      <c r="G32" s="2"/>
      <c r="H32" s="17" t="s">
        <v>48</v>
      </c>
      <c r="I32" s="14">
        <f>SUM(I11:I30)</f>
        <v>0</v>
      </c>
    </row>
    <row r="33" spans="1:9" x14ac:dyDescent="0.25">
      <c r="A33" s="2"/>
      <c r="B33" s="2"/>
      <c r="C33" s="2"/>
      <c r="D33" s="2"/>
      <c r="E33" s="2"/>
      <c r="F33" s="2"/>
      <c r="G33" s="2"/>
      <c r="H33" s="17"/>
      <c r="I33" s="14"/>
    </row>
    <row r="34" spans="1:9" x14ac:dyDescent="0.25">
      <c r="A34" s="2" t="s">
        <v>53</v>
      </c>
      <c r="B34" s="2"/>
      <c r="C34" s="2"/>
      <c r="D34" s="2"/>
      <c r="E34" s="2"/>
      <c r="F34" s="2"/>
      <c r="G34" s="2"/>
      <c r="H34" s="2"/>
      <c r="I34" s="14"/>
    </row>
  </sheetData>
  <sheetProtection selectLockedCells="1"/>
  <printOptions horizontalCentered="1"/>
  <pageMargins left="0.7" right="0.7" top="0.75" bottom="0.75" header="0.3" footer="0.3"/>
  <pageSetup scale="88" orientation="landscape" blackAndWhite="1" r:id="rId1"/>
  <headerFooter>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153D-37D4-40DB-BB8E-80A97DB40E6E}">
  <dimension ref="A1:L27"/>
  <sheetViews>
    <sheetView workbookViewId="0">
      <selection activeCell="A4" sqref="A4"/>
    </sheetView>
  </sheetViews>
  <sheetFormatPr defaultRowHeight="15" x14ac:dyDescent="0.25"/>
  <cols>
    <col min="5" max="6" width="13.28515625" bestFit="1" customWidth="1"/>
    <col min="7" max="8" width="10.5703125" bestFit="1" customWidth="1"/>
    <col min="11" max="12" width="10.5703125" bestFit="1" customWidth="1"/>
  </cols>
  <sheetData>
    <row r="1" spans="1:12" x14ac:dyDescent="0.25">
      <c r="A1" s="6" t="s">
        <v>1</v>
      </c>
      <c r="B1" s="5"/>
      <c r="C1" s="7" t="s">
        <v>2</v>
      </c>
      <c r="D1" s="5"/>
      <c r="E1" s="7" t="s">
        <v>50</v>
      </c>
      <c r="F1" s="5" t="s">
        <v>51</v>
      </c>
      <c r="G1" s="5" t="s">
        <v>54</v>
      </c>
      <c r="H1" s="5" t="s">
        <v>57</v>
      </c>
    </row>
    <row r="2" spans="1:12" x14ac:dyDescent="0.25">
      <c r="A2" s="9"/>
      <c r="B2" s="9"/>
      <c r="C2" s="9"/>
      <c r="D2" s="9"/>
      <c r="E2" s="8"/>
    </row>
    <row r="3" spans="1:12" x14ac:dyDescent="0.25">
      <c r="A3" s="9"/>
      <c r="B3" s="9"/>
      <c r="C3" s="9"/>
      <c r="D3" s="9"/>
      <c r="E3" s="8"/>
    </row>
    <row r="4" spans="1:12" x14ac:dyDescent="0.25">
      <c r="A4" s="2" t="s">
        <v>4</v>
      </c>
      <c r="B4" s="2"/>
      <c r="C4" s="2" t="s">
        <v>5</v>
      </c>
      <c r="D4" s="2"/>
      <c r="E4" s="10">
        <v>5381.9536960000005</v>
      </c>
      <c r="F4" s="25">
        <f>E4*1.158*1.198</f>
        <v>7466.2982512016642</v>
      </c>
      <c r="G4" s="25">
        <f>(F4*1.118)*1.46</f>
        <v>12187.089309471452</v>
      </c>
      <c r="H4" s="26">
        <f>(G4*0.943)*1.268</f>
        <v>14572.395177478442</v>
      </c>
      <c r="K4" s="27">
        <f>G4*0.943</f>
        <v>11492.425218831579</v>
      </c>
      <c r="L4" s="27">
        <f>K4*1.268</f>
        <v>14572.395177478442</v>
      </c>
    </row>
    <row r="5" spans="1:12" x14ac:dyDescent="0.25">
      <c r="A5" s="2" t="s">
        <v>6</v>
      </c>
      <c r="B5" s="2"/>
      <c r="C5" s="2" t="s">
        <v>5</v>
      </c>
      <c r="D5" s="2"/>
      <c r="E5" s="10">
        <v>5381.9536960000005</v>
      </c>
      <c r="F5" s="25">
        <f t="shared" ref="F5:F22" si="0">E5*1.158*1.198</f>
        <v>7466.2982512016642</v>
      </c>
      <c r="G5" s="25">
        <f t="shared" ref="G5:G22" si="1">(F5*1.118)*1.46</f>
        <v>12187.089309471452</v>
      </c>
      <c r="H5" s="26">
        <f t="shared" ref="H5:H22" si="2">(G5*0.943)*1.268</f>
        <v>14572.395177478442</v>
      </c>
    </row>
    <row r="6" spans="1:12" x14ac:dyDescent="0.25">
      <c r="A6" s="2" t="s">
        <v>7</v>
      </c>
      <c r="B6" s="2"/>
      <c r="C6" s="2" t="s">
        <v>5</v>
      </c>
      <c r="D6" s="2"/>
      <c r="E6" s="10">
        <v>538.52108799999996</v>
      </c>
      <c r="F6" s="25">
        <f t="shared" si="0"/>
        <v>747.08168904499189</v>
      </c>
      <c r="G6" s="25">
        <f t="shared" si="1"/>
        <v>1219.4464993943595</v>
      </c>
      <c r="H6" s="26">
        <f t="shared" si="2"/>
        <v>1458.1214460418212</v>
      </c>
    </row>
    <row r="7" spans="1:12" x14ac:dyDescent="0.25">
      <c r="A7" s="2" t="s">
        <v>8</v>
      </c>
      <c r="B7" s="2"/>
      <c r="C7" s="2" t="s">
        <v>5</v>
      </c>
      <c r="D7" s="2"/>
      <c r="E7" s="10">
        <v>1883.7380800000001</v>
      </c>
      <c r="F7" s="25">
        <f t="shared" si="0"/>
        <v>2613.27969857472</v>
      </c>
      <c r="G7" s="25">
        <f t="shared" si="1"/>
        <v>4265.6041863895443</v>
      </c>
      <c r="H7" s="26">
        <f t="shared" si="2"/>
        <v>5100.4853001664515</v>
      </c>
    </row>
    <row r="8" spans="1:12" x14ac:dyDescent="0.25">
      <c r="A8" s="2" t="s">
        <v>9</v>
      </c>
      <c r="B8" s="2"/>
      <c r="C8" s="2" t="s">
        <v>5</v>
      </c>
      <c r="D8" s="2"/>
      <c r="E8" s="10">
        <v>807.78163200000006</v>
      </c>
      <c r="F8" s="25">
        <f t="shared" si="0"/>
        <v>1120.6225335674881</v>
      </c>
      <c r="G8" s="25">
        <f t="shared" si="1"/>
        <v>1829.1697490915394</v>
      </c>
      <c r="H8" s="26">
        <f t="shared" si="2"/>
        <v>2187.1821690627316</v>
      </c>
    </row>
    <row r="9" spans="1:12" x14ac:dyDescent="0.25">
      <c r="A9" s="2" t="s">
        <v>10</v>
      </c>
      <c r="B9" s="2"/>
      <c r="C9" s="2" t="s">
        <v>5</v>
      </c>
      <c r="D9" s="2"/>
      <c r="E9" s="10">
        <v>2691.5197120000003</v>
      </c>
      <c r="F9" s="25">
        <f t="shared" si="0"/>
        <v>3733.902232142208</v>
      </c>
      <c r="G9" s="25">
        <f t="shared" si="1"/>
        <v>6094.7739354810828</v>
      </c>
      <c r="H9" s="26">
        <f t="shared" si="2"/>
        <v>7287.6674692291826</v>
      </c>
    </row>
    <row r="10" spans="1:12" x14ac:dyDescent="0.25">
      <c r="A10" s="2" t="s">
        <v>11</v>
      </c>
      <c r="B10" s="2"/>
      <c r="C10" s="2" t="s">
        <v>5</v>
      </c>
      <c r="D10" s="2"/>
      <c r="E10" s="10">
        <v>1345.2169920000001</v>
      </c>
      <c r="F10" s="25">
        <f t="shared" si="0"/>
        <v>1866.1980095297281</v>
      </c>
      <c r="G10" s="25">
        <f t="shared" si="1"/>
        <v>3046.1576869951846</v>
      </c>
      <c r="H10" s="26">
        <f t="shared" si="2"/>
        <v>3642.3638541246296</v>
      </c>
    </row>
    <row r="11" spans="1:12" x14ac:dyDescent="0.25">
      <c r="A11" s="2"/>
      <c r="B11" s="2"/>
      <c r="C11" s="2"/>
      <c r="D11" s="2"/>
      <c r="E11" s="10"/>
      <c r="F11" s="25"/>
      <c r="G11" s="25"/>
      <c r="H11" s="26">
        <f t="shared" si="2"/>
        <v>0</v>
      </c>
    </row>
    <row r="12" spans="1:12" x14ac:dyDescent="0.25">
      <c r="A12" s="2"/>
      <c r="B12" s="2"/>
      <c r="C12" s="2"/>
      <c r="D12" s="2"/>
      <c r="E12" s="13"/>
      <c r="F12" s="25"/>
      <c r="G12" s="25"/>
      <c r="H12" s="26">
        <f t="shared" si="2"/>
        <v>0</v>
      </c>
    </row>
    <row r="13" spans="1:12" x14ac:dyDescent="0.25">
      <c r="A13" s="2" t="s">
        <v>12</v>
      </c>
      <c r="B13" s="2"/>
      <c r="C13" s="2" t="s">
        <v>13</v>
      </c>
      <c r="D13" s="2"/>
      <c r="E13" s="10">
        <v>269.26054399999998</v>
      </c>
      <c r="F13" s="25">
        <f t="shared" si="0"/>
        <v>373.54084452249595</v>
      </c>
      <c r="G13" s="25">
        <f t="shared" si="1"/>
        <v>609.72324969717977</v>
      </c>
      <c r="H13" s="26">
        <f t="shared" si="2"/>
        <v>729.06072302091059</v>
      </c>
    </row>
    <row r="14" spans="1:12" x14ac:dyDescent="0.25">
      <c r="A14" s="2"/>
      <c r="B14" s="2"/>
      <c r="C14" s="2"/>
      <c r="D14" s="2"/>
      <c r="E14" s="10"/>
      <c r="F14" s="25"/>
      <c r="G14" s="25"/>
      <c r="H14" s="26">
        <f t="shared" si="2"/>
        <v>0</v>
      </c>
    </row>
    <row r="15" spans="1:12" x14ac:dyDescent="0.25">
      <c r="A15" s="2"/>
      <c r="B15" s="2"/>
      <c r="C15" s="2"/>
      <c r="D15" s="2"/>
      <c r="E15" s="10"/>
      <c r="F15" s="25"/>
      <c r="G15" s="25"/>
      <c r="H15" s="26">
        <f t="shared" si="2"/>
        <v>0</v>
      </c>
    </row>
    <row r="16" spans="1:12" x14ac:dyDescent="0.25">
      <c r="A16" s="2" t="s">
        <v>14</v>
      </c>
      <c r="B16" s="2"/>
      <c r="C16" s="2" t="s">
        <v>15</v>
      </c>
      <c r="D16" s="2"/>
      <c r="E16" s="10">
        <v>9418.6904000000013</v>
      </c>
      <c r="F16" s="25">
        <f t="shared" si="0"/>
        <v>13066.398492873599</v>
      </c>
      <c r="G16" s="25">
        <f t="shared" si="1"/>
        <v>21328.020931947722</v>
      </c>
      <c r="H16" s="26">
        <f t="shared" si="2"/>
        <v>25502.426500832258</v>
      </c>
    </row>
    <row r="17" spans="1:8" x14ac:dyDescent="0.25">
      <c r="A17" s="2" t="s">
        <v>16</v>
      </c>
      <c r="B17" s="2"/>
      <c r="C17" s="2" t="s">
        <v>15</v>
      </c>
      <c r="D17" s="2"/>
      <c r="E17" s="10">
        <v>1075.9564479999999</v>
      </c>
      <c r="F17" s="25">
        <f t="shared" si="0"/>
        <v>1492.6571650072317</v>
      </c>
      <c r="G17" s="25">
        <f t="shared" si="1"/>
        <v>2436.4344372980045</v>
      </c>
      <c r="H17" s="26">
        <f t="shared" si="2"/>
        <v>2913.3031311037189</v>
      </c>
    </row>
    <row r="18" spans="1:8" x14ac:dyDescent="0.25">
      <c r="A18" s="2"/>
      <c r="B18" s="2"/>
      <c r="C18" s="2"/>
      <c r="D18" s="2"/>
      <c r="E18" s="10"/>
      <c r="F18" s="25"/>
      <c r="G18" s="25"/>
      <c r="H18" s="26">
        <f t="shared" si="2"/>
        <v>0</v>
      </c>
    </row>
    <row r="19" spans="1:8" x14ac:dyDescent="0.25">
      <c r="A19" s="2"/>
      <c r="B19" s="2"/>
      <c r="C19" s="2"/>
      <c r="D19" s="2"/>
      <c r="E19" s="10"/>
      <c r="F19" s="25"/>
      <c r="G19" s="25"/>
      <c r="H19" s="26">
        <f t="shared" si="2"/>
        <v>0</v>
      </c>
    </row>
    <row r="20" spans="1:8" x14ac:dyDescent="0.25">
      <c r="A20" s="2" t="s">
        <v>17</v>
      </c>
      <c r="B20" s="2"/>
      <c r="C20" s="2" t="s">
        <v>18</v>
      </c>
      <c r="D20" s="2"/>
      <c r="E20" s="10">
        <v>807.78163200000006</v>
      </c>
      <c r="F20" s="25">
        <f t="shared" si="0"/>
        <v>1120.6225335674881</v>
      </c>
      <c r="G20" s="25">
        <f t="shared" si="1"/>
        <v>1829.1697490915394</v>
      </c>
      <c r="H20" s="26">
        <f t="shared" si="2"/>
        <v>2187.1821690627316</v>
      </c>
    </row>
    <row r="21" spans="1:8" x14ac:dyDescent="0.25">
      <c r="A21" s="2" t="s">
        <v>19</v>
      </c>
      <c r="B21" s="2"/>
      <c r="C21" s="2" t="s">
        <v>18</v>
      </c>
      <c r="D21" s="2"/>
      <c r="E21" s="10">
        <v>269.26054399999998</v>
      </c>
      <c r="F21" s="25">
        <f t="shared" si="0"/>
        <v>373.54084452249595</v>
      </c>
      <c r="G21" s="25">
        <f t="shared" si="1"/>
        <v>609.72324969717977</v>
      </c>
      <c r="H21" s="26">
        <f t="shared" si="2"/>
        <v>729.06072302091059</v>
      </c>
    </row>
    <row r="22" spans="1:8" x14ac:dyDescent="0.25">
      <c r="A22" s="2" t="s">
        <v>20</v>
      </c>
      <c r="B22" s="2"/>
      <c r="C22" s="2" t="s">
        <v>18</v>
      </c>
      <c r="D22" s="2"/>
      <c r="E22" s="10">
        <v>269.26054399999998</v>
      </c>
      <c r="F22" s="25">
        <f t="shared" si="0"/>
        <v>373.54084452249595</v>
      </c>
      <c r="G22" s="25">
        <f t="shared" si="1"/>
        <v>609.72324969717977</v>
      </c>
      <c r="H22" s="26">
        <f t="shared" si="2"/>
        <v>729.06072302091059</v>
      </c>
    </row>
    <row r="23" spans="1:8" x14ac:dyDescent="0.25">
      <c r="A23" s="2"/>
      <c r="B23" s="2"/>
      <c r="C23" s="2"/>
      <c r="D23" s="2"/>
      <c r="E23" s="2"/>
    </row>
    <row r="24" spans="1:8" x14ac:dyDescent="0.25">
      <c r="A24" s="2"/>
      <c r="B24" s="2"/>
      <c r="C24" s="2"/>
      <c r="D24" s="2"/>
      <c r="E24" s="2"/>
    </row>
    <row r="25" spans="1:8" x14ac:dyDescent="0.25">
      <c r="A25" s="2"/>
      <c r="B25" s="2"/>
      <c r="C25" s="2"/>
      <c r="D25" s="2"/>
      <c r="E25" s="2"/>
    </row>
    <row r="26" spans="1:8" x14ac:dyDescent="0.25">
      <c r="A26" s="2"/>
      <c r="B26" s="2"/>
      <c r="C26" s="2"/>
      <c r="D26" s="2"/>
      <c r="E26" s="2"/>
    </row>
    <row r="27" spans="1:8" x14ac:dyDescent="0.25">
      <c r="A27" s="2" t="s">
        <v>52</v>
      </c>
      <c r="B27" s="2"/>
      <c r="C27" s="2"/>
      <c r="D27" s="2"/>
      <c r="E2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2025 Rating</vt:lpstr>
      <vt:lpstr>Increase Calc.</vt:lpstr>
      <vt:lpstr>'2025 Rating'!Print_Area</vt:lpstr>
    </vt:vector>
  </TitlesOfParts>
  <Company>Pinnacle Actuarial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Negley, Christina</dc:creator>
  <cp:lastModifiedBy>Debbie Luera</cp:lastModifiedBy>
  <cp:lastPrinted>2020-01-17T15:01:08Z</cp:lastPrinted>
  <dcterms:created xsi:type="dcterms:W3CDTF">2019-12-30T16:20:23Z</dcterms:created>
  <dcterms:modified xsi:type="dcterms:W3CDTF">2024-10-28T15:51:55Z</dcterms:modified>
</cp:coreProperties>
</file>